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<sst xmlns="http://schemas.openxmlformats.org/spreadsheetml/2006/main" count="183" uniqueCount="40">
  <si>
    <t>KNAUF – PODHLEDY D112</t>
  </si>
  <si>
    <t>KNAUF – PŘÍČKA W111</t>
  </si>
  <si>
    <t>KNAUF – PŘÍČKA W112</t>
  </si>
  <si>
    <t>KNAUF – PŘEDSAZENÁ STĚNA</t>
  </si>
  <si>
    <t>KNAUF – PŘEDSAZENÁ STĚNA 2X OPL.</t>
  </si>
  <si>
    <t>plocha v m2:</t>
  </si>
  <si>
    <t>m2</t>
  </si>
  <si>
    <t>Materiál:</t>
  </si>
  <si>
    <t>SDK deska 2,5m2</t>
  </si>
  <si>
    <t>ks</t>
  </si>
  <si>
    <t>CD profil 4m</t>
  </si>
  <si>
    <t>CW profil</t>
  </si>
  <si>
    <t>bm</t>
  </si>
  <si>
    <t>CD profil 3m</t>
  </si>
  <si>
    <t>UW profil</t>
  </si>
  <si>
    <t>UW profil 4m</t>
  </si>
  <si>
    <t>UD profil 3m</t>
  </si>
  <si>
    <t>vrut TN 1000ks</t>
  </si>
  <si>
    <t>bal.</t>
  </si>
  <si>
    <t>vrut TN 25 1000ks</t>
  </si>
  <si>
    <t>vrut TN 100ks</t>
  </si>
  <si>
    <t>vrut TN 35 1000ks</t>
  </si>
  <si>
    <t>páska -bandáž</t>
  </si>
  <si>
    <t>m</t>
  </si>
  <si>
    <t>vrut TEX 100ks</t>
  </si>
  <si>
    <t>pěnové těsnění</t>
  </si>
  <si>
    <t>CD závěs</t>
  </si>
  <si>
    <t>uniflott 25kg</t>
  </si>
  <si>
    <t>spojka CD</t>
  </si>
  <si>
    <t>uniflott 5kg</t>
  </si>
  <si>
    <t>křížová spojka</t>
  </si>
  <si>
    <t>finální tmel 15kg</t>
  </si>
  <si>
    <t>finalní tmel 5kg</t>
  </si>
  <si>
    <t>pěnové těsnění 30mm</t>
  </si>
  <si>
    <t>natl. Hmož. K 6/35</t>
  </si>
  <si>
    <t>CELKEM:</t>
  </si>
  <si>
    <t>CD profil</t>
  </si>
  <si>
    <t>pěnové těsnění UD</t>
  </si>
  <si>
    <t>drát (oko,hák)</t>
  </si>
  <si>
    <t>pěnové těsnění UW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</si>
</sst>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1" fillId="0" borderId="2" xfId="0" applyFont="1" applyBorder="1" applyAlignment="1">
      <alignment horizontal="center"/>
    </xf>
    <xf numFmtId="164" fontId="2" fillId="2" borderId="0" xfId="0" applyFont="1" applyFill="1" applyAlignment="1">
      <alignment/>
    </xf>
    <xf numFmtId="164" fontId="0" fillId="0" borderId="3" xfId="0" applyFont="1" applyBorder="1" applyAlignment="1">
      <alignment horizontal="left"/>
    </xf>
    <xf numFmtId="164" fontId="2" fillId="0" borderId="2" xfId="0" applyFont="1" applyBorder="1" applyAlignment="1">
      <alignment horizontal="left"/>
    </xf>
    <xf numFmtId="164" fontId="0" fillId="0" borderId="2" xfId="0" applyFont="1" applyBorder="1" applyAlignment="1">
      <alignment horizontal="left"/>
    </xf>
    <xf numFmtId="165" fontId="2" fillId="3" borderId="0" xfId="0" applyNumberFormat="1" applyFont="1" applyFill="1" applyAlignment="1">
      <alignment horizontal="right"/>
    </xf>
    <xf numFmtId="165" fontId="0" fillId="4" borderId="0" xfId="0" applyNumberFormat="1" applyFill="1" applyAlignment="1">
      <alignment horizontal="right"/>
    </xf>
    <xf numFmtId="165" fontId="2" fillId="3" borderId="0" xfId="0" applyNumberFormat="1" applyFont="1" applyFill="1" applyAlignment="1">
      <alignment/>
    </xf>
    <xf numFmtId="165" fontId="0" fillId="0" borderId="0" xfId="0" applyNumberFormat="1" applyAlignment="1">
      <alignment horizontal="right"/>
    </xf>
    <xf numFmtId="165" fontId="0" fillId="3" borderId="0" xfId="0" applyNumberFormat="1" applyFill="1" applyAlignment="1">
      <alignment horizontal="right"/>
    </xf>
    <xf numFmtId="164" fontId="0" fillId="0" borderId="2" xfId="0" applyFont="1" applyBorder="1" applyAlignment="1">
      <alignment/>
    </xf>
    <xf numFmtId="165" fontId="0" fillId="0" borderId="0" xfId="0" applyNumberFormat="1" applyFont="1" applyAlignment="1">
      <alignment horizontal="right"/>
    </xf>
    <xf numFmtId="164" fontId="0" fillId="0" borderId="4" xfId="0" applyFont="1" applyBorder="1" applyAlignment="1">
      <alignment/>
    </xf>
    <xf numFmtId="165" fontId="2" fillId="0" borderId="5" xfId="0" applyNumberFormat="1" applyFont="1" applyBorder="1" applyAlignment="1">
      <alignment horizontal="right"/>
    </xf>
    <xf numFmtId="164" fontId="0" fillId="0" borderId="6" xfId="0" applyFont="1" applyBorder="1" applyAlignment="1">
      <alignment/>
    </xf>
    <xf numFmtId="164" fontId="3" fillId="5" borderId="7" xfId="0" applyFont="1" applyFill="1" applyBorder="1" applyAlignment="1">
      <alignment/>
    </xf>
    <xf numFmtId="164" fontId="0" fillId="5" borderId="8" xfId="0" applyFill="1" applyBorder="1" applyAlignment="1">
      <alignment/>
    </xf>
    <xf numFmtId="164" fontId="0" fillId="5" borderId="9" xfId="0" applyFill="1" applyBorder="1" applyAlignment="1">
      <alignment/>
    </xf>
    <xf numFmtId="164" fontId="4" fillId="5" borderId="10" xfId="0" applyFont="1" applyFill="1" applyBorder="1" applyAlignment="1">
      <alignment horizontal="left"/>
    </xf>
    <xf numFmtId="165" fontId="2" fillId="6" borderId="0" xfId="0" applyNumberFormat="1" applyFont="1" applyFill="1" applyAlignment="1">
      <alignment/>
    </xf>
    <xf numFmtId="164" fontId="2" fillId="6" borderId="0" xfId="0" applyFont="1" applyFill="1" applyAlignment="1">
      <alignment/>
    </xf>
    <xf numFmtId="164" fontId="2" fillId="5" borderId="0" xfId="0" applyFont="1" applyFill="1" applyAlignment="1">
      <alignment/>
    </xf>
    <xf numFmtId="164" fontId="4" fillId="5" borderId="0" xfId="0" applyFont="1" applyFill="1" applyBorder="1" applyAlignment="1">
      <alignment/>
    </xf>
    <xf numFmtId="164" fontId="2" fillId="6" borderId="11" xfId="0" applyFont="1" applyFill="1" applyBorder="1" applyAlignment="1">
      <alignment/>
    </xf>
    <xf numFmtId="165" fontId="2" fillId="3" borderId="5" xfId="0" applyNumberFormat="1" applyFont="1" applyFill="1" applyBorder="1" applyAlignment="1">
      <alignment horizontal="right"/>
    </xf>
    <xf numFmtId="164" fontId="4" fillId="5" borderId="0" xfId="0" applyFont="1" applyFill="1" applyBorder="1" applyAlignment="1">
      <alignment horizontal="left"/>
    </xf>
    <xf numFmtId="164" fontId="4" fillId="5" borderId="12" xfId="0" applyFont="1" applyFill="1" applyBorder="1" applyAlignment="1">
      <alignment/>
    </xf>
    <xf numFmtId="165" fontId="2" fillId="6" borderId="13" xfId="0" applyNumberFormat="1" applyFont="1" applyFill="1" applyBorder="1" applyAlignment="1">
      <alignment/>
    </xf>
    <xf numFmtId="164" fontId="2" fillId="6" borderId="13" xfId="0" applyFont="1" applyFill="1" applyBorder="1" applyAlignment="1">
      <alignment/>
    </xf>
    <xf numFmtId="164" fontId="2" fillId="5" borderId="13" xfId="0" applyFont="1" applyFill="1" applyBorder="1" applyAlignment="1">
      <alignment/>
    </xf>
    <xf numFmtId="164" fontId="4" fillId="5" borderId="13" xfId="0" applyFont="1" applyFill="1" applyBorder="1" applyAlignment="1">
      <alignment/>
    </xf>
    <xf numFmtId="164" fontId="2" fillId="6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showGridLines="0" tabSelected="1" zoomScale="90" zoomScaleNormal="90" workbookViewId="0" topLeftCell="A1">
      <selection activeCell="P20" sqref="P20:X28"/>
    </sheetView>
  </sheetViews>
  <sheetFormatPr defaultColWidth="12.57421875" defaultRowHeight="12.75"/>
  <cols>
    <col min="1" max="1" width="4.140625" style="0" customWidth="1"/>
    <col min="2" max="2" width="16.281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11.57421875" style="0" customWidth="1"/>
    <col min="7" max="7" width="8.421875" style="0" customWidth="1"/>
    <col min="8" max="8" width="11.57421875" style="0" customWidth="1"/>
    <col min="9" max="9" width="3.57421875" style="0" customWidth="1"/>
    <col min="10" max="10" width="2.421875" style="0" customWidth="1"/>
    <col min="11" max="13" width="11.57421875" style="0" customWidth="1"/>
    <col min="14" max="14" width="4.00390625" style="0" customWidth="1"/>
    <col min="15" max="15" width="2.28125" style="0" customWidth="1"/>
    <col min="16" max="18" width="11.57421875" style="0" customWidth="1"/>
    <col min="19" max="19" width="4.28125" style="0" customWidth="1"/>
    <col min="20" max="20" width="2.00390625" style="0" customWidth="1"/>
    <col min="21" max="21" width="9.28125" style="0" customWidth="1"/>
    <col min="22" max="23" width="11.57421875" style="0" customWidth="1"/>
    <col min="24" max="24" width="5.7109375" style="0" customWidth="1"/>
    <col min="25" max="16384" width="11.57421875" style="0" customWidth="1"/>
  </cols>
  <sheetData>
    <row r="1" spans="1:24" ht="14.25">
      <c r="A1" s="1" t="s">
        <v>0</v>
      </c>
      <c r="B1" s="1"/>
      <c r="C1" s="1"/>
      <c r="D1" s="1"/>
      <c r="F1" s="1" t="s">
        <v>1</v>
      </c>
      <c r="G1" s="1"/>
      <c r="H1" s="1"/>
      <c r="I1" s="1"/>
      <c r="K1" s="1" t="s">
        <v>2</v>
      </c>
      <c r="L1" s="1"/>
      <c r="M1" s="1"/>
      <c r="N1" s="1"/>
      <c r="P1" s="1" t="s">
        <v>3</v>
      </c>
      <c r="Q1" s="1"/>
      <c r="R1" s="1"/>
      <c r="S1" s="1"/>
      <c r="U1" s="1" t="s">
        <v>4</v>
      </c>
      <c r="V1" s="1"/>
      <c r="W1" s="1"/>
      <c r="X1" s="1"/>
    </row>
    <row r="2" spans="1:24" ht="14.25">
      <c r="A2" s="2"/>
      <c r="D2" s="3"/>
      <c r="F2" s="2"/>
      <c r="I2" s="3"/>
      <c r="K2" s="2"/>
      <c r="N2" s="3"/>
      <c r="P2" s="2"/>
      <c r="S2" s="3"/>
      <c r="U2" s="2"/>
      <c r="X2" s="3"/>
    </row>
    <row r="3" spans="1:24" ht="14.25">
      <c r="A3" s="4" t="s">
        <v>5</v>
      </c>
      <c r="B3" s="4"/>
      <c r="C3" s="5">
        <v>0</v>
      </c>
      <c r="D3" s="6" t="s">
        <v>6</v>
      </c>
      <c r="F3" s="4" t="s">
        <v>5</v>
      </c>
      <c r="G3" s="4"/>
      <c r="H3" s="5">
        <v>0</v>
      </c>
      <c r="I3" s="6" t="s">
        <v>6</v>
      </c>
      <c r="K3" s="4" t="s">
        <v>5</v>
      </c>
      <c r="L3" s="4"/>
      <c r="M3" s="5">
        <v>0</v>
      </c>
      <c r="N3" s="6" t="s">
        <v>6</v>
      </c>
      <c r="P3" s="4" t="s">
        <v>5</v>
      </c>
      <c r="Q3" s="4"/>
      <c r="R3" s="5">
        <v>0</v>
      </c>
      <c r="S3" s="6" t="s">
        <v>6</v>
      </c>
      <c r="U3" s="4" t="s">
        <v>5</v>
      </c>
      <c r="V3" s="4"/>
      <c r="W3" s="5">
        <v>0</v>
      </c>
      <c r="X3" s="6" t="s">
        <v>6</v>
      </c>
    </row>
    <row r="4" spans="1:24" ht="14.25">
      <c r="A4" s="2"/>
      <c r="D4" s="3"/>
      <c r="F4" s="2"/>
      <c r="I4" s="3"/>
      <c r="K4" s="2"/>
      <c r="N4" s="3"/>
      <c r="P4" s="2"/>
      <c r="S4" s="3"/>
      <c r="U4" s="2"/>
      <c r="X4" s="3"/>
    </row>
    <row r="5" spans="1:24" ht="14.25">
      <c r="A5" s="7" t="s">
        <v>7</v>
      </c>
      <c r="B5" s="7"/>
      <c r="D5" s="3"/>
      <c r="F5" s="7" t="s">
        <v>7</v>
      </c>
      <c r="G5" s="7"/>
      <c r="I5" s="3"/>
      <c r="K5" s="7" t="s">
        <v>7</v>
      </c>
      <c r="L5" s="7"/>
      <c r="N5" s="3"/>
      <c r="P5" s="7" t="s">
        <v>7</v>
      </c>
      <c r="Q5" s="7"/>
      <c r="S5" s="3"/>
      <c r="U5" s="7" t="s">
        <v>7</v>
      </c>
      <c r="V5" s="7"/>
      <c r="X5" s="3"/>
    </row>
    <row r="6" spans="1:24" ht="7.5" customHeight="1">
      <c r="A6" s="2"/>
      <c r="D6" s="3"/>
      <c r="F6" s="2"/>
      <c r="I6" s="3"/>
      <c r="K6" s="2"/>
      <c r="N6" s="3"/>
      <c r="P6" s="2"/>
      <c r="S6" s="3"/>
      <c r="U6" s="2"/>
      <c r="X6" s="3"/>
    </row>
    <row r="7" spans="1:24" ht="14.25">
      <c r="A7" s="8" t="s">
        <v>8</v>
      </c>
      <c r="B7" s="8"/>
      <c r="C7" s="9">
        <f>C3/2.5</f>
        <v>0</v>
      </c>
      <c r="D7" s="3" t="s">
        <v>9</v>
      </c>
      <c r="F7" s="8" t="s">
        <v>8</v>
      </c>
      <c r="G7" s="8"/>
      <c r="H7" s="9">
        <f>H3/2.5*2</f>
        <v>0</v>
      </c>
      <c r="I7" s="3" t="s">
        <v>9</v>
      </c>
      <c r="K7" s="8" t="s">
        <v>8</v>
      </c>
      <c r="L7" s="8"/>
      <c r="M7" s="9">
        <f>M3/2.5*4</f>
        <v>0</v>
      </c>
      <c r="N7" s="3" t="s">
        <v>9</v>
      </c>
      <c r="P7" s="8" t="s">
        <v>8</v>
      </c>
      <c r="Q7" s="8"/>
      <c r="R7" s="9">
        <f>R3/2.5</f>
        <v>0</v>
      </c>
      <c r="S7" s="3" t="s">
        <v>9</v>
      </c>
      <c r="U7" s="8" t="s">
        <v>8</v>
      </c>
      <c r="V7" s="8"/>
      <c r="W7" s="9">
        <f>W3/2.5*2</f>
        <v>0</v>
      </c>
      <c r="X7" s="3" t="s">
        <v>9</v>
      </c>
    </row>
    <row r="8" spans="1:24" ht="14.25">
      <c r="A8" s="8" t="s">
        <v>10</v>
      </c>
      <c r="B8" s="8"/>
      <c r="C8" s="9">
        <f>C3*3.2/4</f>
        <v>0</v>
      </c>
      <c r="D8" s="3" t="s">
        <v>9</v>
      </c>
      <c r="F8" s="8" t="s">
        <v>11</v>
      </c>
      <c r="G8" s="8"/>
      <c r="H8" s="9">
        <f>H3*2</f>
        <v>0</v>
      </c>
      <c r="I8" s="3" t="s">
        <v>12</v>
      </c>
      <c r="K8" s="8" t="s">
        <v>11</v>
      </c>
      <c r="L8" s="8"/>
      <c r="M8" s="9">
        <f>M3*2</f>
        <v>0</v>
      </c>
      <c r="N8" s="3" t="s">
        <v>12</v>
      </c>
      <c r="P8" s="8" t="s">
        <v>11</v>
      </c>
      <c r="Q8" s="8"/>
      <c r="R8" s="9">
        <f>R3*2</f>
        <v>0</v>
      </c>
      <c r="S8" s="3" t="s">
        <v>12</v>
      </c>
      <c r="U8" s="8" t="s">
        <v>11</v>
      </c>
      <c r="V8" s="8"/>
      <c r="W8" s="9">
        <f>W3*2</f>
        <v>0</v>
      </c>
      <c r="X8" s="3" t="s">
        <v>12</v>
      </c>
    </row>
    <row r="9" spans="1:24" ht="14.25">
      <c r="A9" s="8" t="s">
        <v>13</v>
      </c>
      <c r="B9" s="8"/>
      <c r="C9" s="10">
        <f>C3*3.2/3</f>
        <v>0</v>
      </c>
      <c r="D9" s="3" t="s">
        <v>9</v>
      </c>
      <c r="F9" s="8" t="s">
        <v>14</v>
      </c>
      <c r="G9" s="8"/>
      <c r="H9" s="11">
        <f>H3*0.7</f>
        <v>0</v>
      </c>
      <c r="I9" s="3" t="s">
        <v>12</v>
      </c>
      <c r="K9" s="8" t="s">
        <v>14</v>
      </c>
      <c r="L9" s="8"/>
      <c r="M9" s="11">
        <f>M3*0.7</f>
        <v>0</v>
      </c>
      <c r="N9" s="3" t="s">
        <v>12</v>
      </c>
      <c r="P9" s="8" t="s">
        <v>15</v>
      </c>
      <c r="Q9" s="8"/>
      <c r="R9" s="11">
        <f>R3*0.7</f>
        <v>0</v>
      </c>
      <c r="S9" s="3" t="s">
        <v>12</v>
      </c>
      <c r="U9" s="8" t="s">
        <v>14</v>
      </c>
      <c r="V9" s="8"/>
      <c r="W9" s="11">
        <f>W3*0.7</f>
        <v>0</v>
      </c>
      <c r="X9" s="3" t="s">
        <v>12</v>
      </c>
    </row>
    <row r="10" spans="1:24" ht="14.25">
      <c r="A10" s="8" t="s">
        <v>16</v>
      </c>
      <c r="B10" s="8"/>
      <c r="C10" s="11">
        <f>C3*0.4/3</f>
        <v>0</v>
      </c>
      <c r="D10" s="3" t="s">
        <v>9</v>
      </c>
      <c r="F10" s="8" t="s">
        <v>17</v>
      </c>
      <c r="G10" s="8"/>
      <c r="H10" s="9">
        <f>H3*32/1000</f>
        <v>0</v>
      </c>
      <c r="I10" s="3" t="s">
        <v>18</v>
      </c>
      <c r="K10" s="8" t="s">
        <v>19</v>
      </c>
      <c r="L10" s="8"/>
      <c r="M10" s="9">
        <f>M3*13/1000</f>
        <v>0</v>
      </c>
      <c r="N10" s="3" t="s">
        <v>18</v>
      </c>
      <c r="P10" s="8" t="s">
        <v>17</v>
      </c>
      <c r="Q10" s="8"/>
      <c r="R10" s="9">
        <f>R3*16/1000</f>
        <v>0</v>
      </c>
      <c r="S10" s="3" t="s">
        <v>18</v>
      </c>
      <c r="U10" s="8" t="s">
        <v>19</v>
      </c>
      <c r="V10" s="8"/>
      <c r="W10" s="9">
        <f>W3*13/1000</f>
        <v>0</v>
      </c>
      <c r="X10" s="3" t="s">
        <v>18</v>
      </c>
    </row>
    <row r="11" spans="1:24" ht="14.25">
      <c r="A11" s="8" t="s">
        <v>17</v>
      </c>
      <c r="B11" s="8"/>
      <c r="C11" s="9">
        <f>C3*17/1000</f>
        <v>0</v>
      </c>
      <c r="D11" s="3" t="s">
        <v>18</v>
      </c>
      <c r="F11" s="8" t="s">
        <v>20</v>
      </c>
      <c r="G11" s="8"/>
      <c r="H11" s="12">
        <f>H3*32/100</f>
        <v>0</v>
      </c>
      <c r="I11" s="3" t="s">
        <v>18</v>
      </c>
      <c r="K11" s="8" t="s">
        <v>21</v>
      </c>
      <c r="L11" s="8"/>
      <c r="M11" s="13">
        <f>M3*32/1000+0.49</f>
        <v>0.49</v>
      </c>
      <c r="N11" s="3" t="s">
        <v>18</v>
      </c>
      <c r="P11" s="8" t="s">
        <v>20</v>
      </c>
      <c r="Q11" s="8"/>
      <c r="R11" s="12">
        <f>R3*16/100</f>
        <v>0</v>
      </c>
      <c r="S11" s="3" t="s">
        <v>18</v>
      </c>
      <c r="U11" s="8" t="s">
        <v>21</v>
      </c>
      <c r="V11" s="8"/>
      <c r="W11" s="13">
        <f>W3*16/1000</f>
        <v>0</v>
      </c>
      <c r="X11" s="3" t="s">
        <v>18</v>
      </c>
    </row>
    <row r="12" spans="1:24" ht="14.25">
      <c r="A12" s="8" t="s">
        <v>20</v>
      </c>
      <c r="B12" s="8"/>
      <c r="C12" s="12">
        <f>C3*17/100</f>
        <v>0</v>
      </c>
      <c r="D12" s="3" t="s">
        <v>18</v>
      </c>
      <c r="F12" s="14" t="s">
        <v>22</v>
      </c>
      <c r="G12" s="14"/>
      <c r="H12" s="9">
        <f>H3*3.2</f>
        <v>0</v>
      </c>
      <c r="I12" s="3" t="s">
        <v>23</v>
      </c>
      <c r="K12" s="14" t="s">
        <v>22</v>
      </c>
      <c r="L12" s="14"/>
      <c r="M12" s="9">
        <f>M3*3.2</f>
        <v>0</v>
      </c>
      <c r="N12" s="3" t="s">
        <v>23</v>
      </c>
      <c r="P12" s="14" t="s">
        <v>22</v>
      </c>
      <c r="Q12" s="14"/>
      <c r="R12" s="9">
        <f>R3*1.6</f>
        <v>0</v>
      </c>
      <c r="S12" s="3" t="s">
        <v>23</v>
      </c>
      <c r="U12" s="14" t="s">
        <v>22</v>
      </c>
      <c r="V12" s="14"/>
      <c r="W12" s="9">
        <f>W3*1.6</f>
        <v>0</v>
      </c>
      <c r="X12" s="3" t="s">
        <v>23</v>
      </c>
    </row>
    <row r="13" spans="1:24" ht="14.25">
      <c r="A13" s="8" t="s">
        <v>24</v>
      </c>
      <c r="B13" s="8"/>
      <c r="C13" s="9">
        <f>C3*2.8/100</f>
        <v>0</v>
      </c>
      <c r="D13" s="3" t="s">
        <v>18</v>
      </c>
      <c r="F13" s="14" t="s">
        <v>25</v>
      </c>
      <c r="G13" s="14"/>
      <c r="H13" s="9">
        <f>H9*1.2</f>
        <v>0</v>
      </c>
      <c r="I13" s="3" t="s">
        <v>23</v>
      </c>
      <c r="K13" s="14" t="s">
        <v>25</v>
      </c>
      <c r="L13" s="14"/>
      <c r="M13" s="9">
        <f>M9*1.2</f>
        <v>0</v>
      </c>
      <c r="N13" s="3" t="s">
        <v>23</v>
      </c>
      <c r="P13" s="14" t="s">
        <v>25</v>
      </c>
      <c r="Q13" s="14"/>
      <c r="R13" s="9">
        <f>R9*1.2</f>
        <v>0</v>
      </c>
      <c r="S13" s="3" t="s">
        <v>23</v>
      </c>
      <c r="U13" s="14" t="s">
        <v>25</v>
      </c>
      <c r="V13" s="14"/>
      <c r="W13" s="9">
        <f>W9*1.2</f>
        <v>0</v>
      </c>
      <c r="X13" s="3" t="s">
        <v>23</v>
      </c>
    </row>
    <row r="14" spans="1:24" ht="14.25">
      <c r="A14" s="8" t="s">
        <v>26</v>
      </c>
      <c r="B14" s="8"/>
      <c r="C14" s="9">
        <f>C3*1.4</f>
        <v>0</v>
      </c>
      <c r="D14" s="3" t="s">
        <v>9</v>
      </c>
      <c r="F14" s="14" t="s">
        <v>27</v>
      </c>
      <c r="G14" s="14"/>
      <c r="H14" s="9">
        <f>H3*0.6/25</f>
        <v>0</v>
      </c>
      <c r="I14" s="3" t="s">
        <v>9</v>
      </c>
      <c r="K14" s="14" t="s">
        <v>27</v>
      </c>
      <c r="L14" s="14"/>
      <c r="M14" s="9">
        <f>M3*0.9/25</f>
        <v>0</v>
      </c>
      <c r="N14" s="3" t="s">
        <v>9</v>
      </c>
      <c r="P14" s="14" t="s">
        <v>27</v>
      </c>
      <c r="Q14" s="14"/>
      <c r="R14" s="9">
        <f>R3*0.3/25</f>
        <v>0</v>
      </c>
      <c r="S14" s="3" t="s">
        <v>9</v>
      </c>
      <c r="U14" s="14" t="s">
        <v>27</v>
      </c>
      <c r="V14" s="14"/>
      <c r="W14" s="9">
        <f>W3*0.4/25</f>
        <v>0</v>
      </c>
      <c r="X14" s="3" t="s">
        <v>9</v>
      </c>
    </row>
    <row r="15" spans="1:24" ht="14.25">
      <c r="A15" s="8" t="s">
        <v>28</v>
      </c>
      <c r="B15" s="8"/>
      <c r="C15" s="9">
        <f>C3*0.2</f>
        <v>0</v>
      </c>
      <c r="D15" s="3" t="s">
        <v>9</v>
      </c>
      <c r="F15" s="14" t="s">
        <v>29</v>
      </c>
      <c r="G15" s="14"/>
      <c r="H15" s="12">
        <f>H3*0.6/5+0.49</f>
        <v>0.49</v>
      </c>
      <c r="I15" s="3" t="s">
        <v>9</v>
      </c>
      <c r="K15" s="14" t="s">
        <v>29</v>
      </c>
      <c r="L15" s="14"/>
      <c r="M15" s="12">
        <f>M3*0.9/5</f>
        <v>0</v>
      </c>
      <c r="N15" s="3" t="s">
        <v>9</v>
      </c>
      <c r="P15" s="14" t="s">
        <v>29</v>
      </c>
      <c r="Q15" s="14"/>
      <c r="R15" s="12">
        <f>R3*0.3/5</f>
        <v>0</v>
      </c>
      <c r="S15" s="3" t="s">
        <v>9</v>
      </c>
      <c r="U15" s="14" t="s">
        <v>29</v>
      </c>
      <c r="V15" s="14"/>
      <c r="W15" s="12">
        <f>W3*0.4/5</f>
        <v>0</v>
      </c>
      <c r="X15" s="3" t="s">
        <v>9</v>
      </c>
    </row>
    <row r="16" spans="1:24" ht="14.25">
      <c r="A16" s="14" t="s">
        <v>30</v>
      </c>
      <c r="B16" s="14"/>
      <c r="C16" s="9">
        <f>C3*2.3</f>
        <v>0</v>
      </c>
      <c r="D16" s="3" t="s">
        <v>9</v>
      </c>
      <c r="F16" s="14" t="s">
        <v>31</v>
      </c>
      <c r="G16" s="14"/>
      <c r="H16" s="9">
        <f>H3*0.2/15</f>
        <v>0</v>
      </c>
      <c r="I16" s="3" t="s">
        <v>9</v>
      </c>
      <c r="K16" s="14" t="s">
        <v>31</v>
      </c>
      <c r="L16" s="14"/>
      <c r="M16" s="9">
        <f>M3*0.2/15</f>
        <v>0</v>
      </c>
      <c r="N16" s="3" t="s">
        <v>9</v>
      </c>
      <c r="P16" s="14" t="s">
        <v>31</v>
      </c>
      <c r="Q16" s="14"/>
      <c r="R16" s="9">
        <f>R3*0.1/15</f>
        <v>0</v>
      </c>
      <c r="S16" s="3" t="s">
        <v>9</v>
      </c>
      <c r="U16" s="14" t="s">
        <v>31</v>
      </c>
      <c r="V16" s="14"/>
      <c r="W16" s="9">
        <f>W3*0.1/15</f>
        <v>0</v>
      </c>
      <c r="X16" s="3" t="s">
        <v>9</v>
      </c>
    </row>
    <row r="17" spans="1:24" ht="14.25">
      <c r="A17" s="14" t="s">
        <v>22</v>
      </c>
      <c r="B17" s="14"/>
      <c r="C17" s="9">
        <f>C3*1.6</f>
        <v>0</v>
      </c>
      <c r="D17" s="3" t="s">
        <v>23</v>
      </c>
      <c r="F17" s="14" t="s">
        <v>32</v>
      </c>
      <c r="G17" s="14"/>
      <c r="H17" s="15">
        <f>H3*0.2/5+0.49</f>
        <v>0.49</v>
      </c>
      <c r="I17" s="3" t="s">
        <v>9</v>
      </c>
      <c r="K17" s="14" t="s">
        <v>32</v>
      </c>
      <c r="L17" s="14"/>
      <c r="M17" s="15">
        <f>M3*0.2/5</f>
        <v>0</v>
      </c>
      <c r="N17" s="3" t="s">
        <v>9</v>
      </c>
      <c r="P17" s="14" t="s">
        <v>32</v>
      </c>
      <c r="Q17" s="14"/>
      <c r="R17" s="15">
        <f>R3*0.1/5</f>
        <v>0</v>
      </c>
      <c r="S17" s="3" t="s">
        <v>9</v>
      </c>
      <c r="U17" s="14" t="s">
        <v>32</v>
      </c>
      <c r="V17" s="14"/>
      <c r="W17" s="15">
        <f>W3*0.1/5</f>
        <v>0</v>
      </c>
      <c r="X17" s="3" t="s">
        <v>9</v>
      </c>
    </row>
    <row r="18" spans="1:24" ht="14.25">
      <c r="A18" s="14" t="s">
        <v>33</v>
      </c>
      <c r="B18" s="14"/>
      <c r="C18" s="9">
        <f>C10*3</f>
        <v>0</v>
      </c>
      <c r="D18" s="3" t="s">
        <v>23</v>
      </c>
      <c r="F18" s="16" t="s">
        <v>34</v>
      </c>
      <c r="G18" s="16"/>
      <c r="H18" s="17">
        <f>H3*1.5</f>
        <v>0</v>
      </c>
      <c r="I18" s="18" t="s">
        <v>9</v>
      </c>
      <c r="K18" s="16" t="s">
        <v>34</v>
      </c>
      <c r="L18" s="16"/>
      <c r="M18" s="17">
        <f>M3*1.5</f>
        <v>0</v>
      </c>
      <c r="N18" s="18" t="s">
        <v>9</v>
      </c>
      <c r="P18" s="16" t="s">
        <v>34</v>
      </c>
      <c r="Q18" s="16"/>
      <c r="R18" s="17">
        <f>R3*1.6</f>
        <v>0</v>
      </c>
      <c r="S18" s="18" t="s">
        <v>9</v>
      </c>
      <c r="U18" s="16" t="s">
        <v>34</v>
      </c>
      <c r="V18" s="16"/>
      <c r="W18" s="17">
        <f>W3*1.6</f>
        <v>0</v>
      </c>
      <c r="X18" s="18" t="s">
        <v>9</v>
      </c>
    </row>
    <row r="19" spans="1:4" ht="14.25">
      <c r="A19" s="14" t="s">
        <v>27</v>
      </c>
      <c r="B19" s="14"/>
      <c r="C19" s="9">
        <f>C3*0.3/25</f>
        <v>0</v>
      </c>
      <c r="D19" s="3" t="s">
        <v>9</v>
      </c>
    </row>
    <row r="20" spans="1:14" ht="15.75">
      <c r="A20" s="14" t="s">
        <v>29</v>
      </c>
      <c r="B20" s="14"/>
      <c r="C20" s="12">
        <f>C3*0.3/5</f>
        <v>0</v>
      </c>
      <c r="D20" s="3" t="s">
        <v>9</v>
      </c>
      <c r="F20" s="19" t="s">
        <v>35</v>
      </c>
      <c r="G20" s="20"/>
      <c r="H20" s="20"/>
      <c r="I20" s="20"/>
      <c r="J20" s="20"/>
      <c r="K20" s="20"/>
      <c r="L20" s="20"/>
      <c r="M20" s="20"/>
      <c r="N20" s="21"/>
    </row>
    <row r="21" spans="1:14" ht="15.75">
      <c r="A21" s="14" t="s">
        <v>31</v>
      </c>
      <c r="B21" s="14"/>
      <c r="C21" s="9">
        <f>C3*0.1/15</f>
        <v>0</v>
      </c>
      <c r="D21" s="3" t="s">
        <v>9</v>
      </c>
      <c r="F21" s="22" t="s">
        <v>8</v>
      </c>
      <c r="G21" s="22"/>
      <c r="H21" s="23">
        <f>(C7+H7+M7+R7+W7)</f>
        <v>0</v>
      </c>
      <c r="I21" s="24" t="s">
        <v>9</v>
      </c>
      <c r="J21" s="25"/>
      <c r="K21" s="26" t="s">
        <v>22</v>
      </c>
      <c r="L21" s="26"/>
      <c r="M21" s="23">
        <f>C17+H12+M12+R12+W12</f>
        <v>0</v>
      </c>
      <c r="N21" s="27" t="s">
        <v>23</v>
      </c>
    </row>
    <row r="22" spans="1:14" ht="15.75">
      <c r="A22" s="14" t="s">
        <v>32</v>
      </c>
      <c r="B22" s="14"/>
      <c r="C22" s="15">
        <f>C3*0.1/5</f>
        <v>0</v>
      </c>
      <c r="D22" s="3" t="s">
        <v>9</v>
      </c>
      <c r="F22" s="22" t="s">
        <v>36</v>
      </c>
      <c r="G22" s="22"/>
      <c r="H22" s="23">
        <f>C8</f>
        <v>0</v>
      </c>
      <c r="I22" s="24" t="s">
        <v>9</v>
      </c>
      <c r="J22" s="25"/>
      <c r="K22" s="26" t="s">
        <v>37</v>
      </c>
      <c r="L22" s="26"/>
      <c r="M22" s="23">
        <f>C18</f>
        <v>0</v>
      </c>
      <c r="N22" s="27" t="s">
        <v>23</v>
      </c>
    </row>
    <row r="23" spans="1:14" ht="15.75">
      <c r="A23" s="16" t="s">
        <v>38</v>
      </c>
      <c r="B23" s="16"/>
      <c r="C23" s="28">
        <f>C3*1.4</f>
        <v>0</v>
      </c>
      <c r="D23" s="18" t="s">
        <v>9</v>
      </c>
      <c r="F23" s="22" t="s">
        <v>16</v>
      </c>
      <c r="G23" s="22"/>
      <c r="H23" s="23">
        <f>C10</f>
        <v>0</v>
      </c>
      <c r="I23" s="24" t="s">
        <v>9</v>
      </c>
      <c r="J23" s="25"/>
      <c r="K23" s="26" t="s">
        <v>39</v>
      </c>
      <c r="L23" s="26"/>
      <c r="M23" s="23">
        <f>H13+M13+R13+W13</f>
        <v>0</v>
      </c>
      <c r="N23" s="27" t="s">
        <v>23</v>
      </c>
    </row>
    <row r="24" spans="6:14" ht="15.75">
      <c r="F24" s="22" t="s">
        <v>17</v>
      </c>
      <c r="G24" s="22"/>
      <c r="H24" s="23">
        <f>(C11+H10+M10+R10+W10)</f>
        <v>0</v>
      </c>
      <c r="I24" s="24" t="s">
        <v>18</v>
      </c>
      <c r="J24" s="25"/>
      <c r="K24" s="26" t="s">
        <v>27</v>
      </c>
      <c r="L24" s="26"/>
      <c r="M24" s="23">
        <f>H14+M14+R14+W14+C19</f>
        <v>0</v>
      </c>
      <c r="N24" s="27" t="s">
        <v>9</v>
      </c>
    </row>
    <row r="25" spans="6:14" ht="14.25">
      <c r="F25" s="22" t="s">
        <v>24</v>
      </c>
      <c r="G25" s="22"/>
      <c r="H25" s="23">
        <f>C13</f>
        <v>0</v>
      </c>
      <c r="I25" s="24" t="s">
        <v>18</v>
      </c>
      <c r="J25" s="25"/>
      <c r="K25" s="26" t="s">
        <v>31</v>
      </c>
      <c r="L25" s="26"/>
      <c r="M25" s="23">
        <f>C21+H16+M16+R16+W16</f>
        <v>0</v>
      </c>
      <c r="N25" s="27" t="s">
        <v>9</v>
      </c>
    </row>
    <row r="26" spans="6:14" ht="14.25">
      <c r="F26" s="22" t="s">
        <v>26</v>
      </c>
      <c r="G26" s="22"/>
      <c r="H26" s="23">
        <f>C14</f>
        <v>0</v>
      </c>
      <c r="I26" s="24" t="s">
        <v>9</v>
      </c>
      <c r="J26" s="25"/>
      <c r="K26" s="29" t="s">
        <v>11</v>
      </c>
      <c r="L26" s="29"/>
      <c r="M26" s="23">
        <f>H8+M8+R8+W8</f>
        <v>0</v>
      </c>
      <c r="N26" s="27" t="s">
        <v>12</v>
      </c>
    </row>
    <row r="27" spans="6:14" ht="14.25">
      <c r="F27" s="22" t="s">
        <v>28</v>
      </c>
      <c r="G27" s="22"/>
      <c r="H27" s="23">
        <f>C15</f>
        <v>0</v>
      </c>
      <c r="I27" s="24" t="s">
        <v>9</v>
      </c>
      <c r="J27" s="25"/>
      <c r="K27" s="29" t="s">
        <v>14</v>
      </c>
      <c r="L27" s="29"/>
      <c r="M27" s="23">
        <f>H9+M9+R9+W9</f>
        <v>0</v>
      </c>
      <c r="N27" s="27" t="s">
        <v>12</v>
      </c>
    </row>
    <row r="28" spans="6:14" ht="15.75">
      <c r="F28" s="30" t="s">
        <v>30</v>
      </c>
      <c r="G28" s="30"/>
      <c r="H28" s="31">
        <f>C16</f>
        <v>0</v>
      </c>
      <c r="I28" s="32" t="s">
        <v>9</v>
      </c>
      <c r="J28" s="33"/>
      <c r="K28" s="34" t="s">
        <v>34</v>
      </c>
      <c r="L28" s="34"/>
      <c r="M28" s="31">
        <f>H18+M18+R18+W18</f>
        <v>0</v>
      </c>
      <c r="N28" s="35" t="s">
        <v>9</v>
      </c>
    </row>
  </sheetData>
  <sheetProtection selectLockedCells="1" selectUnlockedCells="1"/>
  <mergeCells count="96">
    <mergeCell ref="A1:D1"/>
    <mergeCell ref="F1:I1"/>
    <mergeCell ref="K1:N1"/>
    <mergeCell ref="P1:S1"/>
    <mergeCell ref="U1:X1"/>
    <mergeCell ref="A3:B3"/>
    <mergeCell ref="F3:G3"/>
    <mergeCell ref="K3:L3"/>
    <mergeCell ref="P3:Q3"/>
    <mergeCell ref="U3:V3"/>
    <mergeCell ref="A5:B5"/>
    <mergeCell ref="F5:G5"/>
    <mergeCell ref="K5:L5"/>
    <mergeCell ref="P5:Q5"/>
    <mergeCell ref="U5:V5"/>
    <mergeCell ref="A7:B7"/>
    <mergeCell ref="F7:G7"/>
    <mergeCell ref="K7:L7"/>
    <mergeCell ref="P7:Q7"/>
    <mergeCell ref="U7:V7"/>
    <mergeCell ref="A8:B8"/>
    <mergeCell ref="F8:G8"/>
    <mergeCell ref="K8:L8"/>
    <mergeCell ref="P8:Q8"/>
    <mergeCell ref="U8:V8"/>
    <mergeCell ref="A9:B9"/>
    <mergeCell ref="F9:G9"/>
    <mergeCell ref="K9:L9"/>
    <mergeCell ref="P9:Q9"/>
    <mergeCell ref="U9:V9"/>
    <mergeCell ref="A10:B10"/>
    <mergeCell ref="F10:G10"/>
    <mergeCell ref="K10:L10"/>
    <mergeCell ref="P10:Q10"/>
    <mergeCell ref="U10:V10"/>
    <mergeCell ref="A11:B11"/>
    <mergeCell ref="F11:G11"/>
    <mergeCell ref="K11:L11"/>
    <mergeCell ref="P11:Q11"/>
    <mergeCell ref="U11:V11"/>
    <mergeCell ref="A12:B12"/>
    <mergeCell ref="F12:G12"/>
    <mergeCell ref="K12:L12"/>
    <mergeCell ref="P12:Q12"/>
    <mergeCell ref="U12:V12"/>
    <mergeCell ref="A13:B13"/>
    <mergeCell ref="F13:G13"/>
    <mergeCell ref="K13:L13"/>
    <mergeCell ref="P13:Q13"/>
    <mergeCell ref="U13:V13"/>
    <mergeCell ref="A14:B14"/>
    <mergeCell ref="F14:G14"/>
    <mergeCell ref="K14:L14"/>
    <mergeCell ref="P14:Q14"/>
    <mergeCell ref="U14:V14"/>
    <mergeCell ref="A15:B15"/>
    <mergeCell ref="F15:G15"/>
    <mergeCell ref="K15:L15"/>
    <mergeCell ref="P15:Q15"/>
    <mergeCell ref="U15:V15"/>
    <mergeCell ref="A16:B16"/>
    <mergeCell ref="F16:G16"/>
    <mergeCell ref="K16:L16"/>
    <mergeCell ref="P16:Q16"/>
    <mergeCell ref="U16:V16"/>
    <mergeCell ref="A17:B17"/>
    <mergeCell ref="F17:G17"/>
    <mergeCell ref="K17:L17"/>
    <mergeCell ref="P17:Q17"/>
    <mergeCell ref="U17:V17"/>
    <mergeCell ref="A18:B18"/>
    <mergeCell ref="F18:G18"/>
    <mergeCell ref="K18:L18"/>
    <mergeCell ref="P18:Q18"/>
    <mergeCell ref="U18:V18"/>
    <mergeCell ref="A19:B19"/>
    <mergeCell ref="A20:B20"/>
    <mergeCell ref="A21:B21"/>
    <mergeCell ref="F21:G21"/>
    <mergeCell ref="K21:L21"/>
    <mergeCell ref="A22:B22"/>
    <mergeCell ref="F22:G22"/>
    <mergeCell ref="K22:L22"/>
    <mergeCell ref="A23:B23"/>
    <mergeCell ref="F23:G23"/>
    <mergeCell ref="K23:L23"/>
    <mergeCell ref="F24:G24"/>
    <mergeCell ref="K24:L24"/>
    <mergeCell ref="F25:G25"/>
    <mergeCell ref="K25:L25"/>
    <mergeCell ref="F26:G26"/>
    <mergeCell ref="K26:L26"/>
    <mergeCell ref="F27:G27"/>
    <mergeCell ref="K27:L27"/>
    <mergeCell ref="F28:G28"/>
    <mergeCell ref="K28:L2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activeCellId="1" sqref="P20:X28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2012-02-09T07:11:33Z</dcterms:created>
  <dcterms:modified xsi:type="dcterms:W3CDTF">2015-01-29T11:34:34Z</dcterms:modified>
  <cp:category/>
  <cp:version/>
  <cp:contentType/>
  <cp:contentStatus/>
  <cp:revision>31</cp:revision>
</cp:coreProperties>
</file>